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change timeline" sheetId="1" state="visible" r:id="rId1"/>
    <sheet name="Trade up check" sheetId="2" state="visible" r:id="rId2"/>
    <sheet name="Identification" sheetId="3" state="visible" r:id="rId3"/>
  </sheets>
  <definedNames>
    <definedName name="_xlnm.Print_Area" localSheetId="0">'Exchange timeline'!$A$1:$E$28</definedName>
    <definedName name="_xlnm.Print_Area" localSheetId="1">'Trade up check'!$A$1:$C$30</definedName>
    <definedName name="_xlnm.Print_Area" localSheetId="2">'Identification'!$A$1:$E$35</definedName>
  </definedNames>
  <calcPr calcId="124519" fullCalcOnLoad="1"/>
</workbook>
</file>

<file path=xl/styles.xml><?xml version="1.0" encoding="utf-8"?>
<styleSheet xmlns="http://schemas.openxmlformats.org/spreadsheetml/2006/main">
  <numFmts count="2">
    <numFmt numFmtId="164" formatCode="ddd, mmm d, yyyy"/>
    <numFmt numFmtId="165" formatCode="&quot;$&quot;#,##0"/>
  </numFmts>
  <fonts count="11">
    <font>
      <name val="Calibri"/>
      <family val="2"/>
      <color theme="1"/>
      <sz val="11"/>
      <scheme val="minor"/>
    </font>
    <font>
      <name val="Calibri"/>
      <b val="1"/>
      <color rgb="0014110C"/>
      <sz val="18"/>
    </font>
    <font>
      <name val="Calibri"/>
      <color rgb="005A5245"/>
      <sz val="10"/>
    </font>
    <font>
      <name val="Calibri"/>
      <color rgb="005A5245"/>
      <sz val="10.5"/>
    </font>
    <font>
      <name val="Calibri"/>
      <b val="1"/>
      <color rgb="00FFFFFF"/>
      <sz val="11"/>
    </font>
    <font>
      <name val="Calibri"/>
      <color rgb="0014110C"/>
      <sz val="11"/>
    </font>
    <font>
      <name val="Calibri"/>
      <color rgb="001F3A68"/>
      <sz val="11"/>
    </font>
    <font>
      <name val="Calibri"/>
      <b val="1"/>
      <color rgb="0014110C"/>
      <sz val="11"/>
    </font>
    <font>
      <name val="Calibri"/>
      <color rgb="0014110C"/>
      <sz val="10"/>
    </font>
    <font>
      <name val="Calibri"/>
      <color rgb="005A5245"/>
      <sz val="9"/>
    </font>
    <font>
      <name val="Calibri"/>
      <b val="1"/>
      <color rgb="005A5245"/>
      <sz val="11"/>
    </font>
  </fonts>
  <fills count="4">
    <fill>
      <patternFill/>
    </fill>
    <fill>
      <patternFill patternType="gray125"/>
    </fill>
    <fill>
      <patternFill patternType="solid">
        <fgColor rgb="00B8892A"/>
      </patternFill>
    </fill>
    <fill>
      <patternFill patternType="solid">
        <fgColor rgb="00F6EFDD"/>
      </patternFill>
    </fill>
  </fills>
  <borders count="6">
    <border>
      <left/>
      <right/>
      <top/>
      <bottom/>
      <diagonal/>
    </border>
    <border>
      <bottom style="medium">
        <color rgb="00B8892A"/>
      </bottom>
    </border>
    <border>
      <left style="thin">
        <color rgb="00C9A961"/>
      </left>
      <right style="thin">
        <color rgb="00C9A961"/>
      </right>
      <top style="thin">
        <color rgb="00C9A961"/>
      </top>
      <bottom style="thin">
        <color rgb="00C9A961"/>
      </bottom>
    </border>
    <border>
      <bottom style="thin">
        <color rgb="00B8892A"/>
      </bottom>
    </border>
    <border>
      <top style="thin">
        <color rgb="00B8892A"/>
      </top>
    </border>
    <border>
      <top style="thin">
        <color rgb="00B8892A"/>
      </top>
      <bottom style="thin">
        <color rgb="00B8892A"/>
      </bottom>
    </border>
  </borders>
  <cellStyleXfs count="1">
    <xf numFmtId="0" fontId="0" fillId="0" borderId="0"/>
  </cellStyleXfs>
  <cellXfs count="37">
    <xf numFmtId="0" fontId="0" fillId="0" borderId="0" pivotButton="0" quotePrefix="0" xfId="0"/>
    <xf numFmtId="0" fontId="1" fillId="0" borderId="1" applyAlignment="1" pivotButton="0" quotePrefix="0" xfId="0">
      <alignment vertical="center"/>
    </xf>
    <xf numFmtId="0" fontId="0" fillId="0" borderId="1" pivotButton="0" quotePrefix="0" xfId="0"/>
    <xf numFmtId="0" fontId="2" fillId="0" borderId="1" applyAlignment="1" pivotButton="0" quotePrefix="0" xfId="0">
      <alignment horizontal="right" vertical="center"/>
    </xf>
    <xf numFmtId="0" fontId="3" fillId="0" borderId="0" applyAlignment="1" pivotButton="0" quotePrefix="0" xfId="0">
      <alignment vertical="center" wrapText="1"/>
    </xf>
    <xf numFmtId="0" fontId="4" fillId="2" borderId="0" applyAlignment="1" pivotButton="0" quotePrefix="0" xfId="0">
      <alignment vertical="center"/>
    </xf>
    <xf numFmtId="0" fontId="4" fillId="2" borderId="0" applyAlignment="1" pivotButton="0" quotePrefix="0" xfId="0">
      <alignment horizontal="center" vertical="center" wrapText="1"/>
    </xf>
    <xf numFmtId="0" fontId="4" fillId="2" borderId="0" applyAlignment="1" pivotButton="0" quotePrefix="0" xfId="0">
      <alignment horizontal="left" vertical="center"/>
    </xf>
    <xf numFmtId="0" fontId="5" fillId="0" borderId="0" applyAlignment="1" pivotButton="0" quotePrefix="0" xfId="0">
      <alignment vertical="center" wrapText="1"/>
    </xf>
    <xf numFmtId="0" fontId="6" fillId="3" borderId="2" applyAlignment="1" pivotButton="0" quotePrefix="0" xfId="0">
      <alignment horizontal="left" vertical="center"/>
    </xf>
    <xf numFmtId="0" fontId="2" fillId="0" borderId="0" applyAlignment="1" pivotButton="0" quotePrefix="0" xfId="0">
      <alignment vertical="center" wrapText="1"/>
    </xf>
    <xf numFmtId="164" fontId="6" fillId="3" borderId="2" applyAlignment="1" pivotButton="0" quotePrefix="0" xfId="0">
      <alignment horizontal="right" vertical="center"/>
    </xf>
    <xf numFmtId="164" fontId="5" fillId="0" borderId="0" applyAlignment="1" pivotButton="0" quotePrefix="0" xfId="0">
      <alignment horizontal="right" vertical="center"/>
    </xf>
    <xf numFmtId="0" fontId="7" fillId="0" borderId="0" applyAlignment="1" pivotButton="0" quotePrefix="0" xfId="0">
      <alignment vertical="center" wrapText="1"/>
    </xf>
    <xf numFmtId="164" fontId="7" fillId="0" borderId="0" applyAlignment="1" pivotButton="0" quotePrefix="0" xfId="0">
      <alignment horizontal="right" vertical="center"/>
    </xf>
    <xf numFmtId="3" fontId="7" fillId="0" borderId="0" applyAlignment="1" pivotButton="0" quotePrefix="0" xfId="0">
      <alignment horizontal="center" vertical="center"/>
    </xf>
    <xf numFmtId="0" fontId="7" fillId="0" borderId="0" applyAlignment="1" pivotButton="0" quotePrefix="0" xfId="0">
      <alignment horizontal="center" vertical="center"/>
    </xf>
    <xf numFmtId="0" fontId="7" fillId="0" borderId="3" applyAlignment="1" pivotButton="0" quotePrefix="0" xfId="0">
      <alignment vertical="center" wrapText="1"/>
    </xf>
    <xf numFmtId="164" fontId="7" fillId="0" borderId="3" applyAlignment="1" pivotButton="0" quotePrefix="0" xfId="0">
      <alignment horizontal="right" vertical="center"/>
    </xf>
    <xf numFmtId="3" fontId="7" fillId="0" borderId="3" applyAlignment="1" pivotButton="0" quotePrefix="0" xfId="0">
      <alignment horizontal="center" vertical="center"/>
    </xf>
    <xf numFmtId="0" fontId="7" fillId="0" borderId="3" applyAlignment="1" pivotButton="0" quotePrefix="0" xfId="0">
      <alignment horizontal="center" vertical="center"/>
    </xf>
    <xf numFmtId="0" fontId="2" fillId="0" borderId="3" applyAlignment="1" pivotButton="0" quotePrefix="0" xfId="0">
      <alignment horizontal="left" vertical="center" wrapText="1"/>
    </xf>
    <xf numFmtId="0" fontId="8" fillId="0" borderId="0" applyAlignment="1" pivotButton="0" quotePrefix="0" xfId="0">
      <alignment vertical="center" wrapText="1"/>
    </xf>
    <xf numFmtId="0" fontId="9" fillId="0" borderId="4" applyAlignment="1" pivotButton="0" quotePrefix="0" xfId="0">
      <alignment vertical="center" wrapText="1"/>
    </xf>
    <xf numFmtId="0" fontId="0" fillId="0" borderId="4" pivotButton="0" quotePrefix="0" xfId="0"/>
    <xf numFmtId="0" fontId="9" fillId="0" borderId="0" applyAlignment="1" pivotButton="0" quotePrefix="0" xfId="0">
      <alignment vertical="center" wrapText="1"/>
    </xf>
    <xf numFmtId="165" fontId="6" fillId="3" borderId="2" applyAlignment="1" pivotButton="0" quotePrefix="0" xfId="0">
      <alignment horizontal="right" vertical="center"/>
    </xf>
    <xf numFmtId="165" fontId="5" fillId="0" borderId="0" applyAlignment="1" pivotButton="0" quotePrefix="0" xfId="0">
      <alignment horizontal="right" vertical="center"/>
    </xf>
    <xf numFmtId="165" fontId="7" fillId="0" borderId="0" applyAlignment="1" pivotButton="0" quotePrefix="0" xfId="0">
      <alignment horizontal="right" vertical="center"/>
    </xf>
    <xf numFmtId="0" fontId="7" fillId="0" borderId="5" applyAlignment="1" pivotButton="0" quotePrefix="0" xfId="0">
      <alignment vertical="center" wrapText="1"/>
    </xf>
    <xf numFmtId="0" fontId="7" fillId="0" borderId="5" applyAlignment="1" pivotButton="0" quotePrefix="0" xfId="0">
      <alignment horizontal="left" vertical="center" wrapText="1"/>
    </xf>
    <xf numFmtId="0" fontId="0" fillId="0" borderId="5" pivotButton="0" quotePrefix="0" xfId="0"/>
    <xf numFmtId="0" fontId="0" fillId="0" borderId="0" applyAlignment="1" pivotButton="0" quotePrefix="0" xfId="0">
      <alignment vertical="center" wrapText="1"/>
    </xf>
    <xf numFmtId="0" fontId="10" fillId="0" borderId="0" applyAlignment="1" pivotButton="0" quotePrefix="0" xfId="0">
      <alignment horizontal="center" vertical="center"/>
    </xf>
    <xf numFmtId="1" fontId="5" fillId="0" borderId="0" applyAlignment="1" pivotButton="0" quotePrefix="0" xfId="0">
      <alignment horizontal="right" vertical="center"/>
    </xf>
    <xf numFmtId="9" fontId="5" fillId="0" borderId="0" applyAlignment="1" pivotButton="0" quotePrefix="0" xfId="0">
      <alignment horizontal="right" vertical="center"/>
    </xf>
    <xf numFmtId="0" fontId="7" fillId="0" borderId="0" applyAlignment="1" pivotButton="0" quotePrefix="0" xfId="0">
      <alignment horizontal="right" vertical="center"/>
    </xf>
  </cellXfs>
  <cellStyles count="1">
    <cellStyle name="Normal" xfId="0" builtinId="0" hidden="0"/>
  </cellStyles>
  <dxfs count="3">
    <dxf>
      <font>
        <b val="1"/>
        <color rgb="009C2A1F"/>
      </font>
    </dxf>
    <dxf>
      <font>
        <b val="1"/>
        <color rgb="008A5A00"/>
      </font>
    </dxf>
    <dxf>
      <font>
        <b val="1"/>
        <color rgb="002E6B3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B8892A"/>
    <outlinePr summaryBelow="1" summaryRight="1"/>
    <pageSetUpPr fitToPage="1"/>
  </sheetPr>
  <dimension ref="A1:E28"/>
  <sheetViews>
    <sheetView showGridLines="0" workbookViewId="0">
      <pane ySplit="3" topLeftCell="A4" activePane="bottomLeft" state="frozen"/>
      <selection pane="bottomLeft" activeCell="B5" sqref="B5"/>
    </sheetView>
  </sheetViews>
  <sheetFormatPr baseColWidth="8" defaultRowHeight="15"/>
  <cols>
    <col width="50" customWidth="1" min="1" max="1"/>
    <col width="24" customWidth="1" min="2" max="2"/>
    <col width="17" customWidth="1" min="3" max="3"/>
    <col width="21" customWidth="1" min="4" max="4"/>
    <col width="66" customWidth="1" min="5" max="5"/>
  </cols>
  <sheetData>
    <row r="1" ht="30" customHeight="1">
      <c r="A1" s="1" t="inlineStr">
        <is>
          <t>1031 Exchange Tracker</t>
        </is>
      </c>
      <c r="B1" s="2" t="n"/>
      <c r="C1" s="2" t="n"/>
      <c r="D1" s="2" t="n"/>
      <c r="E1" s="3" t="inlineStr">
        <is>
          <t>alura-1031-exchange-tracker.xlsx</t>
        </is>
      </c>
    </row>
    <row r="2" ht="18" customHeight="1">
      <c r="A2" s="4" t="inlineStr">
        <is>
          <t>How to use: fill in the gold cells. The deadlines, days remaining, and status update on their own, counted from today's date each time you open the file.</t>
        </is>
      </c>
    </row>
    <row r="4" ht="20" customHeight="1">
      <c r="A4" s="5" t="inlineStr">
        <is>
          <t>Your exchange</t>
        </is>
      </c>
      <c r="B4" s="6" t="inlineStr">
        <is>
          <t>Your entry</t>
        </is>
      </c>
      <c r="C4" s="5" t="n"/>
      <c r="D4" s="5" t="n"/>
      <c r="E4" s="7" t="inlineStr">
        <is>
          <t>Notes</t>
        </is>
      </c>
    </row>
    <row r="5" ht="18" customHeight="1">
      <c r="A5" s="8" t="inlineStr">
        <is>
          <t>Relinquished property address</t>
        </is>
      </c>
      <c r="B5" s="9" t="inlineStr">
        <is>
          <t>1234 Example St, Tampa, FL 33606</t>
        </is>
      </c>
      <c r="C5" s="9" t="n"/>
      <c r="D5" s="9" t="n"/>
      <c r="E5" s="10" t="inlineStr">
        <is>
          <t>The property you sold.</t>
        </is>
      </c>
    </row>
    <row r="6" ht="18" customHeight="1">
      <c r="A6" s="8" t="inlineStr">
        <is>
          <t>Sale closing date (transfer date)</t>
        </is>
      </c>
      <c r="B6" s="11" t="n">
        <v>46254</v>
      </c>
      <c r="E6" s="10" t="inlineStr">
        <is>
          <t>Day 0. The clock starts the day ownership transfers.</t>
        </is>
      </c>
    </row>
    <row r="7" ht="18" customHeight="1">
      <c r="A7" s="8" t="inlineStr">
        <is>
          <t>Qualified intermediary (company)</t>
        </is>
      </c>
      <c r="B7" s="9" t="inlineStr">
        <is>
          <t>Example Exchange Services LLC</t>
        </is>
      </c>
      <c r="C7" s="9" t="n"/>
      <c r="D7" s="9" t="n"/>
      <c r="E7" s="10" t="inlineStr">
        <is>
          <t>The QI holds your sale proceeds until you buy.</t>
        </is>
      </c>
    </row>
    <row r="8" ht="18" customHeight="1">
      <c r="A8" s="8" t="inlineStr">
        <is>
          <t>QI contact person</t>
        </is>
      </c>
      <c r="B8" s="9" t="inlineStr">
        <is>
          <t>Jane Doe</t>
        </is>
      </c>
      <c r="C8" s="9" t="n"/>
      <c r="D8" s="9" t="n"/>
    </row>
    <row r="9" ht="18" customHeight="1">
      <c r="A9" s="8" t="inlineStr">
        <is>
          <t>QI phone</t>
        </is>
      </c>
      <c r="B9" s="9" t="inlineStr">
        <is>
          <t>(813) 555-0142</t>
        </is>
      </c>
      <c r="C9" s="9" t="n"/>
      <c r="D9" s="9" t="n"/>
    </row>
    <row r="10" ht="18" customHeight="1">
      <c r="A10" s="8" t="inlineStr">
        <is>
          <t>QI email</t>
        </is>
      </c>
      <c r="B10" s="9" t="inlineStr">
        <is>
          <t>jane@example.com</t>
        </is>
      </c>
      <c r="C10" s="9" t="n"/>
      <c r="D10" s="9" t="n"/>
    </row>
    <row r="11" ht="44" customHeight="1">
      <c r="A11" s="8" t="inlineStr">
        <is>
          <t>Federal tax return due date for the year of the sale, including extensions</t>
        </is>
      </c>
      <c r="B11" s="11" t="n">
        <v>46492</v>
      </c>
      <c r="E11" s="10" t="inlineStr">
        <is>
          <t>Extensions count. For a calendar-year individual this is usually April 15 of the year after the sale, or October 15 if you file an extension. Enter the date that applies to you.</t>
        </is>
      </c>
    </row>
    <row r="13" ht="20" customHeight="1">
      <c r="A13" s="5" t="inlineStr">
        <is>
          <t>Deadline</t>
        </is>
      </c>
      <c r="B13" s="6" t="inlineStr">
        <is>
          <t>Date</t>
        </is>
      </c>
      <c r="C13" s="6" t="inlineStr">
        <is>
          <t>Days remaining</t>
        </is>
      </c>
      <c r="D13" s="6" t="inlineStr">
        <is>
          <t>Status</t>
        </is>
      </c>
      <c r="E13" s="7" t="inlineStr">
        <is>
          <t>Notes</t>
        </is>
      </c>
    </row>
    <row r="14" ht="18" customHeight="1">
      <c r="A14" s="8" t="inlineStr">
        <is>
          <t>Today's date</t>
        </is>
      </c>
      <c r="B14" s="12">
        <f>TODAY()</f>
        <v/>
      </c>
      <c r="E14" s="10" t="inlineStr">
        <is>
          <t>Days remaining are counted from today.</t>
        </is>
      </c>
    </row>
    <row r="15" ht="18" customHeight="1">
      <c r="A15" s="13" t="inlineStr">
        <is>
          <t>Day 45: identification deadline</t>
        </is>
      </c>
      <c r="B15" s="14">
        <f>IF($B$6="","",$B$6+45)</f>
        <v/>
      </c>
      <c r="C15" s="15">
        <f>IF(B15="","",IF(B15-TODAY()&lt;0,"passed",B15-TODAY()))</f>
        <v/>
      </c>
      <c r="D15" s="16">
        <f>IF(B15="","",IF(TODAY()&lt;$B$6,"Sale not closed yet",IF(B15&lt;TODAY(),"Passed",IF(B15=TODAY(),"Due today",IF(B15-TODAY()&lt;=10,"Due soon","On track")))))</f>
        <v/>
      </c>
      <c r="E15" s="10" t="inlineStr">
        <is>
          <t>Identify replacement property in writing to your QI by midnight.</t>
        </is>
      </c>
    </row>
    <row r="16" ht="18" customHeight="1">
      <c r="A16" s="8" t="inlineStr">
        <is>
          <t>Day 180 after the sale</t>
        </is>
      </c>
      <c r="B16" s="12">
        <f>IF($B$6="","",$B$6+180)</f>
        <v/>
      </c>
      <c r="E16" s="10" t="inlineStr">
        <is>
          <t>180 calendar days after the sale closed.</t>
        </is>
      </c>
    </row>
    <row r="17" ht="18" customHeight="1">
      <c r="A17" s="8" t="inlineStr">
        <is>
          <t>Tax return due date, with extensions</t>
        </is>
      </c>
      <c r="B17" s="12">
        <f>IF($B$11="","",$B$11)</f>
        <v/>
      </c>
      <c r="E17" s="10" t="inlineStr">
        <is>
          <t>From your entry above.</t>
        </is>
      </c>
    </row>
    <row r="18" ht="32" customHeight="1">
      <c r="A18" s="17" t="inlineStr">
        <is>
          <t>Exchange deadline: close on the replacement property</t>
        </is>
      </c>
      <c r="B18" s="18">
        <f>IF($B$6="","",MIN($B$6+180,$B$11))</f>
        <v/>
      </c>
      <c r="C18" s="19">
        <f>IF(B18="","",IF(B18-TODAY()&lt;0,"passed",B18-TODAY()))</f>
        <v/>
      </c>
      <c r="D18" s="20">
        <f>IF(B18="","",IF(TODAY()&lt;$B$6,"Sale not closed yet",IF(B18&lt;TODAY(),"Passed",IF(B18=TODAY(),"Due today",IF(B18-TODAY()&lt;=10,"Due soon","On track")))))</f>
        <v/>
      </c>
      <c r="E18" s="21">
        <f>IF(OR($B$6="",$B$11=""),"",IF($B$11&lt;$B$6+180,"Your tax return is due before day 180, so it sets the deadline. Filing an extension can restore the full 180 days.","Day 180 comes first, so it sets the deadline."))</f>
        <v/>
      </c>
    </row>
    <row r="20" ht="20" customHeight="1">
      <c r="A20" s="5" t="inlineStr">
        <is>
          <t>Notes</t>
        </is>
      </c>
    </row>
    <row r="21" ht="30" customHeight="1">
      <c r="A21" s="22" t="inlineStr">
        <is>
          <t>All deadlines are calendar days. They are not extended for weekends or holidays, so a deadline can land on a Saturday or Sunday. The one exception: after a federally declared disaster, such as a hurricane, the IRS can postpone these deadlines for affected exchanges. Ask your QI whether relief applies.</t>
        </is>
      </c>
    </row>
    <row r="22" ht="16" customHeight="1">
      <c r="A22" s="22" t="inlineStr">
        <is>
          <t>The 45-day and 180-day periods run at the same time. Day 45 does not restart the clock.</t>
        </is>
      </c>
    </row>
    <row r="23" ht="30" customHeight="1">
      <c r="A23" s="22" t="inlineStr">
        <is>
          <t>Identification must be in writing, signed by you, and delivered to your qualified intermediary by midnight of day 45. Describe each property clearly, such as by street address or legal description.</t>
        </is>
      </c>
    </row>
    <row r="24" ht="16" customHeight="1">
      <c r="A24" s="22" t="inlineStr">
        <is>
          <t>Alura Capital is not a qualified intermediary or tax advisor. Confirm every date and rule with your qualified intermediary and your CPA or tax attorney.</t>
        </is>
      </c>
    </row>
    <row r="25" ht="16" customHeight="1">
      <c r="A25" s="22" t="inlineStr">
        <is>
          <t>Financing the replacement property? Call or text (813) 356-9448 early, so the loan can close before your exchange deadline.</t>
        </is>
      </c>
    </row>
    <row r="27" ht="15" customHeight="1">
      <c r="A27" s="23" t="inlineStr">
        <is>
          <t>Alura Capital | George Schembri III, NMLS 2103836 | Loans originated by NEXA Mortgage LLC, NMLS 1660690 | Licensed in Florida | (813) 356-9448 | info@aluracapital.com</t>
        </is>
      </c>
      <c r="B27" s="24" t="n"/>
      <c r="C27" s="24" t="n"/>
      <c r="D27" s="24" t="n"/>
      <c r="E27" s="24" t="n"/>
    </row>
    <row r="28" ht="15" customHeight="1">
      <c r="A28" s="25" t="inlineStr">
        <is>
          <t>For planning only. Not a commitment to lend, and not tax, legal, or investment advice. Equal Housing Opportunity.</t>
        </is>
      </c>
    </row>
  </sheetData>
  <mergeCells count="14">
    <mergeCell ref="B10:D10"/>
    <mergeCell ref="A21:E21"/>
    <mergeCell ref="B5:D5"/>
    <mergeCell ref="A20:E20"/>
    <mergeCell ref="A24:E24"/>
    <mergeCell ref="A2:E2"/>
    <mergeCell ref="B8:D8"/>
    <mergeCell ref="A25:E25"/>
    <mergeCell ref="A28:E28"/>
    <mergeCell ref="B9:D9"/>
    <mergeCell ref="A23:E23"/>
    <mergeCell ref="B7:D7"/>
    <mergeCell ref="A22:E22"/>
    <mergeCell ref="A27:E27"/>
  </mergeCells>
  <conditionalFormatting sqref="D15:D18">
    <cfRule type="cellIs" priority="1" operator="equal" dxfId="0">
      <formula>"Passed"</formula>
    </cfRule>
    <cfRule type="cellIs" priority="2" operator="equal" dxfId="0">
      <formula>"Due today"</formula>
    </cfRule>
    <cfRule type="cellIs" priority="3" operator="equal" dxfId="1">
      <formula>"Due soon"</formula>
    </cfRule>
    <cfRule type="cellIs" priority="4" operator="equal" dxfId="2">
      <formula>"On track"</formula>
    </cfRule>
  </conditionalFormatting>
  <dataValidations count="1">
    <dataValidation sqref="B6 B11" showDropDown="0" showInputMessage="0" showErrorMessage="1" allowBlank="1" errorTitle="Date needed" error="Enter a date, for example 8/20/2026." type="date" operator="between">
      <formula1>36526</formula1>
      <formula2>73415</formula2>
    </dataValidation>
  </dataValidations>
  <printOptions horizontalCentered="1"/>
  <pageMargins left="0.5" right="0.5" top="0.6" bottom="0.7" header="0.3" footer="0.3"/>
  <pageSetup orientation="landscape" paperSize="1" fitToHeight="0" fitToWidth="1"/>
  <headerFooter>
    <oddHeader/>
    <oddFooter>&amp;C&amp;"Calibri"&amp;8 Alura Capital | (813) 356-9448 | info@aluracapital.com | Page &amp;P of &amp;N</oddFooter>
    <evenHeader/>
    <evenFooter/>
    <firstHeader/>
    <firstFooter/>
  </headerFooter>
</worksheet>
</file>

<file path=xl/worksheets/sheet2.xml><?xml version="1.0" encoding="utf-8"?>
<worksheet xmlns="http://schemas.openxmlformats.org/spreadsheetml/2006/main">
  <sheetPr>
    <tabColor rgb="00B8892A"/>
    <outlinePr summaryBelow="1" summaryRight="1"/>
    <pageSetUpPr fitToPage="1"/>
  </sheetPr>
  <dimension ref="A1:C30"/>
  <sheetViews>
    <sheetView showGridLines="0" workbookViewId="0">
      <pane ySplit="3" topLeftCell="A4" activePane="bottomLeft" state="frozen"/>
      <selection pane="bottomLeft" activeCell="B5" sqref="B5"/>
    </sheetView>
  </sheetViews>
  <sheetFormatPr baseColWidth="8" defaultRowHeight="15"/>
  <cols>
    <col width="64" customWidth="1" min="1" max="1"/>
    <col width="20" customWidth="1" min="2" max="2"/>
    <col width="76" customWidth="1" min="3" max="3"/>
  </cols>
  <sheetData>
    <row r="1" ht="30" customHeight="1">
      <c r="A1" s="1" t="inlineStr">
        <is>
          <t>1031 Trade Up Check</t>
        </is>
      </c>
      <c r="B1" s="2" t="n"/>
      <c r="C1" s="3" t="inlineStr">
        <is>
          <t>alura-1031-exchange-tracker.xlsx</t>
        </is>
      </c>
    </row>
    <row r="2" ht="18" customHeight="1">
      <c r="A2" s="4" t="inlineStr">
        <is>
          <t>How to use: enter the sale and purchase numbers in the gold cells. The results estimate cash boot and mortgage boot, the parts of an exchange that can be taxed.</t>
        </is>
      </c>
    </row>
    <row r="4" ht="20" customHeight="1">
      <c r="A4" s="5" t="inlineStr">
        <is>
          <t>Relinquished property (the one you sold)</t>
        </is>
      </c>
      <c r="B4" s="6" t="inlineStr">
        <is>
          <t>Amount</t>
        </is>
      </c>
      <c r="C4" s="7" t="inlineStr">
        <is>
          <t>Notes</t>
        </is>
      </c>
    </row>
    <row r="5" ht="18" customHeight="1">
      <c r="A5" s="8" t="inlineStr">
        <is>
          <t>Sale price</t>
        </is>
      </c>
      <c r="B5" s="26" t="n">
        <v>650000</v>
      </c>
    </row>
    <row r="6" ht="18" customHeight="1">
      <c r="A6" s="8" t="inlineStr">
        <is>
          <t>Selling costs</t>
        </is>
      </c>
      <c r="B6" s="26" t="n">
        <v>39000</v>
      </c>
      <c r="C6" s="10" t="inlineStr">
        <is>
          <t>Commissions, title, and other closing costs paid from the sale.</t>
        </is>
      </c>
    </row>
    <row r="7" ht="18" customHeight="1">
      <c r="A7" s="8" t="inlineStr">
        <is>
          <t>Loan paid off at sale</t>
        </is>
      </c>
      <c r="B7" s="26" t="n">
        <v>280000</v>
      </c>
      <c r="C7" s="10" t="inlineStr">
        <is>
          <t>Every mortgage or lien paid off at closing.</t>
        </is>
      </c>
    </row>
    <row r="9" ht="20" customHeight="1">
      <c r="A9" s="5" t="inlineStr">
        <is>
          <t>Replacement property (the one you are buying)</t>
        </is>
      </c>
      <c r="B9" s="6" t="inlineStr">
        <is>
          <t>Amount</t>
        </is>
      </c>
      <c r="C9" s="7" t="inlineStr">
        <is>
          <t>Notes</t>
        </is>
      </c>
    </row>
    <row r="10" ht="18" customHeight="1">
      <c r="A10" s="8" t="inlineStr">
        <is>
          <t>Purchase price</t>
        </is>
      </c>
      <c r="B10" s="26" t="n">
        <v>900000</v>
      </c>
    </row>
    <row r="11" ht="18" customHeight="1">
      <c r="A11" s="8" t="inlineStr">
        <is>
          <t>New loan amount</t>
        </is>
      </c>
      <c r="B11" s="26" t="n">
        <v>540000</v>
      </c>
      <c r="C11" s="10" t="inlineStr">
        <is>
          <t>Total new financing on the replacement property.</t>
        </is>
      </c>
    </row>
    <row r="13" ht="20" customHeight="1">
      <c r="A13" s="5" t="inlineStr">
        <is>
          <t>Results</t>
        </is>
      </c>
      <c r="B13" s="6" t="inlineStr">
        <is>
          <t>Estimate</t>
        </is>
      </c>
      <c r="C13" s="7" t="inlineStr">
        <is>
          <t>What it means</t>
        </is>
      </c>
    </row>
    <row r="14" ht="18" customHeight="1">
      <c r="A14" s="8" t="inlineStr">
        <is>
          <t>Net proceeds held by the QI</t>
        </is>
      </c>
      <c r="B14" s="27">
        <f>MAX(0,B5-B6-B7)</f>
        <v/>
      </c>
      <c r="C14" s="10" t="inlineStr">
        <is>
          <t>Sale price minus selling costs minus the loan paid off.</t>
        </is>
      </c>
    </row>
    <row r="15" ht="18" customHeight="1">
      <c r="A15" s="8" t="inlineStr">
        <is>
          <t>Cash needed to close the replacement</t>
        </is>
      </c>
      <c r="B15" s="27">
        <f>MAX(0,B10-B11)</f>
        <v/>
      </c>
      <c r="C15" s="10" t="inlineStr">
        <is>
          <t>Purchase price minus the new loan. Buyer closing costs are not included.</t>
        </is>
      </c>
    </row>
    <row r="16" ht="18" customHeight="1">
      <c r="A16" s="8" t="inlineStr">
        <is>
          <t>Cash reinvested from the exchange</t>
        </is>
      </c>
      <c r="B16" s="27">
        <f>MIN(B14,B15)</f>
        <v/>
      </c>
      <c r="C16" s="10" t="inlineStr">
        <is>
          <t>Exchange proceeds that go into the replacement property.</t>
        </is>
      </c>
    </row>
    <row r="17" ht="18" customHeight="1">
      <c r="A17" s="8" t="inlineStr">
        <is>
          <t>Added cash from outside the exchange</t>
        </is>
      </c>
      <c r="B17" s="27">
        <f>MAX(0,B15-B14)</f>
        <v/>
      </c>
      <c r="C17" s="10" t="inlineStr">
        <is>
          <t>Your own money added at closing. It can offset mortgage boot.</t>
        </is>
      </c>
    </row>
    <row r="18" ht="18" customHeight="1">
      <c r="A18" s="13" t="inlineStr">
        <is>
          <t>Estimated cash boot</t>
        </is>
      </c>
      <c r="B18" s="28">
        <f>MAX(0,B14-B16)</f>
        <v/>
      </c>
      <c r="C18" s="10" t="inlineStr">
        <is>
          <t>Net proceeds not reinvested. Never below zero.</t>
        </is>
      </c>
    </row>
    <row r="19" ht="18" customHeight="1">
      <c r="A19" s="13" t="inlineStr">
        <is>
          <t>Estimated mortgage boot</t>
        </is>
      </c>
      <c r="B19" s="28">
        <f>MAX(0,B7-B11-B17)</f>
        <v/>
      </c>
      <c r="C19" s="10" t="inlineStr">
        <is>
          <t>Debt paid off minus new debt minus added cash. Never below zero.</t>
        </is>
      </c>
    </row>
    <row r="20" ht="18" customHeight="1">
      <c r="A20" s="13" t="inlineStr">
        <is>
          <t>Estimated total boot</t>
        </is>
      </c>
      <c r="B20" s="28">
        <f>B18+B19</f>
        <v/>
      </c>
      <c r="C20" s="10" t="inlineStr">
        <is>
          <t>Cash boot plus mortgage boot.</t>
        </is>
      </c>
    </row>
    <row r="21" ht="20" customHeight="1">
      <c r="A21" s="13" t="inlineStr">
        <is>
          <t>Replacement price equal to or greater than sale price?</t>
        </is>
      </c>
      <c r="B21" s="16">
        <f>IF(OR(B5="",B10=""),"",IF(B10&gt;=B5,"Yes","No"))</f>
        <v/>
      </c>
      <c r="C21" s="10" t="inlineStr">
        <is>
          <t>Buying at an equal or greater price is part of deferring all of the gain.</t>
        </is>
      </c>
    </row>
    <row r="22" ht="34" customHeight="1">
      <c r="A22" s="29" t="inlineStr">
        <is>
          <t>Result</t>
        </is>
      </c>
      <c r="B22" s="30">
        <f>IF(OR(B5="",B10=""),"Enter the sale price and the purchase price to see a result.",IF(B20&lt;=0,IF(B21="Yes","Full trade up on these numbers. No cash boot or mortgage boot is estimated.","No boot is estimated, but the replacement price is below the sale price. Have your CPA confirm."),"Estimated boot of "&amp;TEXT(B20,"$#,##0")&amp;" ("&amp;TEXT(B18,"$#,##0")&amp;" cash, "&amp;TEXT(B19,"$#,##0")&amp;" mortgage). Boot is generally taxable up to the amount of your gain. Talk to your CPA before you close."))</f>
        <v/>
      </c>
      <c r="C22" s="31" t="n"/>
    </row>
    <row r="24" ht="20" customHeight="1">
      <c r="A24" s="5" t="inlineStr">
        <is>
          <t>Notes</t>
        </is>
      </c>
    </row>
    <row r="25" ht="16" customHeight="1">
      <c r="A25" s="22" t="inlineStr">
        <is>
          <t>This is a simplified check. It leaves out buyer closing costs, prorations, deposits, and other items your qualified intermediary and CPA will account for.</t>
        </is>
      </c>
    </row>
    <row r="26" ht="30" customHeight="1">
      <c r="A26" s="22" t="inlineStr">
        <is>
          <t>The usual test for deferring all of the gain: buy at an equal or greater price, reinvest all of the net proceeds, and replace the debt paid off with new debt or added cash.</t>
        </is>
      </c>
    </row>
    <row r="27" ht="16" customHeight="1">
      <c r="A27" s="22" t="inlineStr">
        <is>
          <t>Alura Capital is not a qualified intermediary or tax advisor. Confirm every date and rule with your qualified intermediary and your CPA or tax attorney.</t>
        </is>
      </c>
    </row>
    <row r="29" ht="15" customHeight="1">
      <c r="A29" s="23" t="inlineStr">
        <is>
          <t>Alura Capital | George Schembri III, NMLS 2103836 | Loans originated by NEXA Mortgage LLC, NMLS 1660690 | Licensed in Florida | (813) 356-9448 | info@aluracapital.com</t>
        </is>
      </c>
      <c r="B29" s="24" t="n"/>
      <c r="C29" s="24" t="n"/>
    </row>
    <row r="30" ht="15" customHeight="1">
      <c r="A30" s="25" t="inlineStr">
        <is>
          <t>For planning only. Not a commitment to lend, and not tax, legal, or investment advice. Equal Housing Opportunity.</t>
        </is>
      </c>
    </row>
  </sheetData>
  <mergeCells count="8">
    <mergeCell ref="A25:C25"/>
    <mergeCell ref="B22:C22"/>
    <mergeCell ref="A27:C27"/>
    <mergeCell ref="A30:C30"/>
    <mergeCell ref="A29:C29"/>
    <mergeCell ref="A26:C26"/>
    <mergeCell ref="A24:C24"/>
    <mergeCell ref="A2:C2"/>
  </mergeCells>
  <dataValidations count="1">
    <dataValidation sqref="B5:B7 B10:B11" showDropDown="0" showInputMessage="0" showErrorMessage="1" allowBlank="1" errorTitle="Amount needed" error="Enter a dollar amount of zero or more, with no $ sign." type="decimal" operator="greaterThanOrEqual">
      <formula1>0</formula1>
    </dataValidation>
  </dataValidations>
  <printOptions horizontalCentered="1"/>
  <pageMargins left="0.5" right="0.5" top="0.6" bottom="0.7" header="0.3" footer="0.3"/>
  <pageSetup orientation="landscape" paperSize="1" fitToHeight="0" fitToWidth="1"/>
  <headerFooter>
    <oddHeader/>
    <oddFooter>&amp;C&amp;"Calibri"&amp;8 Alura Capital | (813) 356-9448 | info@aluracapital.com | Page &amp;P of &amp;N</oddFooter>
    <evenHeader/>
    <evenFooter/>
    <firstHeader/>
    <firstFooter/>
  </headerFooter>
</worksheet>
</file>

<file path=xl/worksheets/sheet3.xml><?xml version="1.0" encoding="utf-8"?>
<worksheet xmlns="http://schemas.openxmlformats.org/spreadsheetml/2006/main">
  <sheetPr>
    <tabColor rgb="00B8892A"/>
    <outlinePr summaryBelow="1" summaryRight="1"/>
    <pageSetUpPr fitToPage="1"/>
  </sheetPr>
  <dimension ref="A1:E35"/>
  <sheetViews>
    <sheetView showGridLines="0" workbookViewId="0">
      <pane ySplit="3" topLeftCell="A4" activePane="bottomLeft" state="frozen"/>
      <selection pane="bottomLeft" activeCell="B10" sqref="B10"/>
    </sheetView>
  </sheetViews>
  <sheetFormatPr baseColWidth="8" defaultRowHeight="15"/>
  <cols>
    <col width="6" customWidth="1" min="1" max="1"/>
    <col width="58" customWidth="1" min="2" max="2"/>
    <col width="20" customWidth="1" min="3" max="3"/>
    <col width="21" customWidth="1" min="4" max="4"/>
    <col width="24" customWidth="1" min="5" max="5"/>
  </cols>
  <sheetData>
    <row r="1" ht="30" customHeight="1">
      <c r="A1" s="1" t="inlineStr">
        <is>
          <t>1031 Identification Worksheet</t>
        </is>
      </c>
      <c r="B1" s="2" t="n"/>
      <c r="C1" s="2" t="n"/>
      <c r="D1" s="2" t="n"/>
      <c r="E1" s="3" t="inlineStr">
        <is>
          <t>alura-1031-exchange-tracker.xlsx</t>
        </is>
      </c>
    </row>
    <row r="2" ht="30" customHeight="1">
      <c r="A2" s="4" t="inlineStr">
        <is>
          <t>How to use: list each property you identify in the gold cells. The checks below test your list against the 45-day deadline and the identification rules.</t>
        </is>
      </c>
    </row>
    <row r="4" ht="20" customHeight="1">
      <c r="A4" s="5" t="inlineStr">
        <is>
          <t>The three identification rules (you only need to meet one)</t>
        </is>
      </c>
    </row>
    <row r="5" ht="18" customHeight="1">
      <c r="A5" s="32" t="inlineStr">
        <is>
          <r>
            <rPr>
              <rFont val="Calibri"/>
              <b val="1"/>
              <color rgb="00B8892A"/>
              <sz val="11"/>
            </rPr>
            <t xml:space="preserve">Three-property rule. </t>
          </r>
          <r>
            <rPr>
              <rFont val="Calibri"/>
              <color rgb="0014110C"/>
              <sz val="11"/>
            </rPr>
            <t>Identify up to three properties of any value.</t>
          </r>
        </is>
      </c>
    </row>
    <row r="6" ht="32" customHeight="1">
      <c r="A6" s="32" t="inlineStr">
        <is>
          <r>
            <rPr>
              <rFont val="Calibri"/>
              <b val="1"/>
              <color rgb="00B8892A"/>
              <sz val="11"/>
            </rPr>
            <t xml:space="preserve">200 percent rule. </t>
          </r>
          <r>
            <rPr>
              <rFont val="Calibri"/>
              <color rgb="0014110C"/>
              <sz val="11"/>
            </rPr>
            <t>Identify any number of properties, as long as their total value is no more than 200 percent of the relinquished property's sale price.</t>
          </r>
        </is>
      </c>
    </row>
    <row r="7" ht="32" customHeight="1">
      <c r="A7" s="32" t="inlineStr">
        <is>
          <r>
            <rPr>
              <rFont val="Calibri"/>
              <b val="1"/>
              <color rgb="00B8892A"/>
              <sz val="11"/>
            </rPr>
            <t xml:space="preserve">95 percent rule. </t>
          </r>
          <r>
            <rPr>
              <rFont val="Calibri"/>
              <color rgb="0014110C"/>
              <sz val="11"/>
            </rPr>
            <t>If you go over both limits, you must acquire at least 95 percent of the total value of everything you identified.</t>
          </r>
        </is>
      </c>
    </row>
    <row r="9" ht="20" customHeight="1">
      <c r="A9" s="5" t="inlineStr">
        <is>
          <t>#</t>
        </is>
      </c>
      <c r="B9" s="7" t="inlineStr">
        <is>
          <t>Property address</t>
        </is>
      </c>
      <c r="C9" s="6" t="inlineStr">
        <is>
          <t>Price</t>
        </is>
      </c>
      <c r="D9" s="6" t="inlineStr">
        <is>
          <t>Date identified</t>
        </is>
      </c>
      <c r="E9" s="6" t="inlineStr">
        <is>
          <t>Within 45 days?</t>
        </is>
      </c>
    </row>
    <row r="10" ht="18" customHeight="1">
      <c r="A10" s="33" t="n">
        <v>1</v>
      </c>
      <c r="B10" s="9" t="inlineStr">
        <is>
          <t>5501 Example Rd, Brandon, FL 33511</t>
        </is>
      </c>
      <c r="C10" s="26" t="n">
        <v>900000</v>
      </c>
      <c r="D10" s="11" t="n">
        <v>46275</v>
      </c>
      <c r="E10" s="16">
        <f>IF(OR(D10="",'Exchange timeline'!$B$15=""),"",IF(D10&lt;='Exchange timeline'!$B$15,"Yes","No, after day 45"))</f>
        <v/>
      </c>
    </row>
    <row r="11" ht="18" customHeight="1">
      <c r="A11" s="33" t="n">
        <v>2</v>
      </c>
      <c r="B11" s="9" t="inlineStr">
        <is>
          <t>310 Sample Ave, Clearwater, FL 33755</t>
        </is>
      </c>
      <c r="C11" s="26" t="n">
        <v>875000</v>
      </c>
      <c r="D11" s="11" t="n">
        <v>46283</v>
      </c>
      <c r="E11" s="16">
        <f>IF(OR(D11="",'Exchange timeline'!$B$15=""),"",IF(D11&lt;='Exchange timeline'!$B$15,"Yes","No, after day 45"))</f>
        <v/>
      </c>
    </row>
    <row r="12" ht="18" customHeight="1">
      <c r="A12" s="33" t="n">
        <v>3</v>
      </c>
      <c r="B12" s="9" t="inlineStr">
        <is>
          <t>88 Demo Blvd, Lakeland, FL 33801</t>
        </is>
      </c>
      <c r="C12" s="26" t="n">
        <v>950000</v>
      </c>
      <c r="D12" s="11" t="n">
        <v>46289</v>
      </c>
      <c r="E12" s="16">
        <f>IF(OR(D12="",'Exchange timeline'!$B$15=""),"",IF(D12&lt;='Exchange timeline'!$B$15,"Yes","No, after day 45"))</f>
        <v/>
      </c>
    </row>
    <row r="13" ht="18" customHeight="1">
      <c r="A13" s="33" t="n">
        <v>4</v>
      </c>
      <c r="B13" s="9" t="n"/>
      <c r="C13" s="26" t="n"/>
      <c r="D13" s="11" t="n"/>
      <c r="E13" s="16">
        <f>IF(OR(D13="",'Exchange timeline'!$B$15=""),"",IF(D13&lt;='Exchange timeline'!$B$15,"Yes","No, after day 45"))</f>
        <v/>
      </c>
    </row>
    <row r="14" ht="18" customHeight="1">
      <c r="A14" s="33" t="n">
        <v>5</v>
      </c>
      <c r="B14" s="9" t="n"/>
      <c r="C14" s="26" t="n"/>
      <c r="D14" s="11" t="n"/>
      <c r="E14" s="16">
        <f>IF(OR(D14="",'Exchange timeline'!$B$15=""),"",IF(D14&lt;='Exchange timeline'!$B$15,"Yes","No, after day 45"))</f>
        <v/>
      </c>
    </row>
    <row r="15" ht="18" customHeight="1">
      <c r="A15" s="33" t="n">
        <v>6</v>
      </c>
      <c r="B15" s="9" t="n"/>
      <c r="C15" s="26" t="n"/>
      <c r="D15" s="11" t="n"/>
      <c r="E15" s="16">
        <f>IF(OR(D15="",'Exchange timeline'!$B$15=""),"",IF(D15&lt;='Exchange timeline'!$B$15,"Yes","No, after day 45"))</f>
        <v/>
      </c>
    </row>
    <row r="17" ht="20" customHeight="1">
      <c r="A17" s="5" t="inlineStr">
        <is>
          <t>Rule check</t>
        </is>
      </c>
    </row>
    <row r="18" ht="18" customHeight="1">
      <c r="B18" s="8" t="inlineStr">
        <is>
          <t>Day 45 identification deadline (from Exchange timeline)</t>
        </is>
      </c>
      <c r="C18" s="12">
        <f>IF('Exchange timeline'!$B$15="","",'Exchange timeline'!$B$15)</f>
        <v/>
      </c>
    </row>
    <row r="19" ht="18" customHeight="1">
      <c r="B19" s="8" t="inlineStr">
        <is>
          <t>Properties identified</t>
        </is>
      </c>
      <c r="C19" s="34">
        <f>MAX(COUNTA(B10:B15),COUNT(C10:C15))</f>
        <v/>
      </c>
    </row>
    <row r="20" ht="18" customHeight="1">
      <c r="B20" s="8" t="inlineStr">
        <is>
          <t>Total value identified</t>
        </is>
      </c>
      <c r="C20" s="27">
        <f>SUM(C10:C15)</f>
        <v/>
      </c>
    </row>
    <row r="21" ht="18" customHeight="1">
      <c r="B21" s="8" t="inlineStr">
        <is>
          <t>Relinquished property sale price (from Trade up check)</t>
        </is>
      </c>
      <c r="C21" s="27">
        <f>'Trade up check'!$B$5</f>
        <v/>
      </c>
    </row>
    <row r="22" ht="18" customHeight="1">
      <c r="B22" s="8" t="inlineStr">
        <is>
          <t>200 percent limit (2 times the sale price)</t>
        </is>
      </c>
      <c r="C22" s="27">
        <f>2*C21</f>
        <v/>
      </c>
    </row>
    <row r="23" ht="18" customHeight="1">
      <c r="B23" s="8" t="inlineStr">
        <is>
          <t>Total identified as a percent of the sale price</t>
        </is>
      </c>
      <c r="C23" s="35">
        <f>IF(C21=0,"",C20/C21)</f>
        <v/>
      </c>
    </row>
    <row r="24" ht="18" customHeight="1">
      <c r="B24" s="13" t="inlineStr">
        <is>
          <t>Total within the 200 percent limit?</t>
        </is>
      </c>
      <c r="C24" s="36">
        <f>IF(C20&lt;=C22,"Yes","No")</f>
        <v/>
      </c>
    </row>
    <row r="25" ht="18" customHeight="1">
      <c r="B25" s="13" t="inlineStr">
        <is>
          <t>Three or fewer properties (three-property rule)?</t>
        </is>
      </c>
      <c r="C25" s="36">
        <f>IF(C19&lt;=3,"Yes","No")</f>
        <v/>
      </c>
    </row>
    <row r="26" ht="34" customHeight="1">
      <c r="A26" s="31" t="n"/>
      <c r="B26" s="29" t="inlineStr">
        <is>
          <t>Result</t>
        </is>
      </c>
      <c r="C26" s="30">
        <f>IF(C19=0,"No properties listed yet.",IF(C19&lt;=3,"Meets the three-property rule. Value does not matter with three or fewer properties.",IF(C20&lt;=C22,"Meets the 200 percent rule.","Over both limits. The 95 percent rule applies: you must close on at least "&amp;TEXT(0.95*C20,"$#,##0")&amp;" of the value identified.")))</f>
        <v/>
      </c>
      <c r="D26" s="31" t="n"/>
      <c r="E26" s="31" t="n"/>
    </row>
    <row r="28" ht="20" customHeight="1">
      <c r="A28" s="5" t="inlineStr">
        <is>
          <t>Notes</t>
        </is>
      </c>
    </row>
    <row r="29" ht="30" customHeight="1">
      <c r="A29" s="22" t="inlineStr">
        <is>
          <t>Identify in writing, signed by you, and deliver it to your qualified intermediary by midnight of day 45. Describe each property clearly, such as by street address or legal description.</t>
        </is>
      </c>
    </row>
    <row r="30" ht="30" customHeight="1">
      <c r="A30" s="22" t="inlineStr">
        <is>
          <t>You can revoke and replace an identified property in writing before day 45 ends. After that, the list is final.</t>
        </is>
      </c>
    </row>
    <row r="31" ht="30" customHeight="1">
      <c r="A31" s="22" t="inlineStr">
        <is>
          <t>All deadlines are calendar days. They are not extended for weekends or holidays. The one exception: after a federally declared disaster, such as a hurricane, the IRS can postpone these deadlines for affected exchanges. Ask your QI whether relief applies.</t>
        </is>
      </c>
    </row>
    <row r="32" ht="30" customHeight="1">
      <c r="A32" s="22" t="inlineStr">
        <is>
          <t>Alura Capital is not a qualified intermediary or tax advisor. Confirm every date and rule with your qualified intermediary and your CPA or tax attorney.</t>
        </is>
      </c>
    </row>
    <row r="34" ht="28" customHeight="1">
      <c r="A34" s="23" t="inlineStr">
        <is>
          <t>Alura Capital | George Schembri III, NMLS 2103836 | Loans originated by NEXA Mortgage LLC, NMLS 1660690 | Licensed in Florida | (813) 356-9448 | info@aluracapital.com</t>
        </is>
      </c>
      <c r="B34" s="24" t="n"/>
      <c r="C34" s="24" t="n"/>
      <c r="D34" s="24" t="n"/>
      <c r="E34" s="24" t="n"/>
    </row>
    <row r="35" ht="28" customHeight="1">
      <c r="A35" s="25" t="inlineStr">
        <is>
          <t>For planning only. Not a commitment to lend, and not tax, legal, or investment advice. Equal Housing Opportunity.</t>
        </is>
      </c>
    </row>
  </sheetData>
  <mergeCells count="14">
    <mergeCell ref="A30:E30"/>
    <mergeCell ref="A34:E34"/>
    <mergeCell ref="A29:E29"/>
    <mergeCell ref="A4:E4"/>
    <mergeCell ref="A35:E35"/>
    <mergeCell ref="A2:E2"/>
    <mergeCell ref="A7:E7"/>
    <mergeCell ref="A28:E28"/>
    <mergeCell ref="A5:E5"/>
    <mergeCell ref="C26:E26"/>
    <mergeCell ref="A32:E32"/>
    <mergeCell ref="A31:E31"/>
    <mergeCell ref="A6:E6"/>
    <mergeCell ref="A17:E17"/>
  </mergeCells>
  <conditionalFormatting sqref="E10:E15">
    <cfRule type="cellIs" priority="1" operator="equal" dxfId="0">
      <formula>"No, after day 45"</formula>
    </cfRule>
  </conditionalFormatting>
  <dataValidations count="2">
    <dataValidation sqref="D10:D15" showDropDown="0" showInputMessage="0" showErrorMessage="1" allowBlank="1" errorTitle="Date needed" error="Enter a date, for example 8/20/2026." type="date" operator="between">
      <formula1>36526</formula1>
      <formula2>73415</formula2>
    </dataValidation>
    <dataValidation sqref="C10:C15" showDropDown="0" showInputMessage="0" showErrorMessage="1" allowBlank="1" errorTitle="Amount needed" error="Enter a dollar amount of zero or more, with no $ sign." type="decimal" operator="greaterThanOrEqual">
      <formula1>0</formula1>
    </dataValidation>
  </dataValidations>
  <printOptions horizontalCentered="1"/>
  <pageMargins left="0.5" right="0.5" top="0.6" bottom="0.7" header="0.3" footer="0.3"/>
  <pageSetup orientation="landscape" paperSize="1" fitToHeight="0" fitToWidth="1"/>
  <headerFooter>
    <oddHeader/>
    <oddFooter>&amp;C&amp;"Calibri"&amp;8 Alura Capital | (813) 356-9448 | info@aluracapital.com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Alura Capital</dc:creator>
  <dc:title>1031 Exchange Tracker</dc:title>
  <dc:subject>1031 exchange deadlines, trade up check, and identification rules</dc:subject>
  <dcterms:created xsi:type="dcterms:W3CDTF">2026-09-28T23:59:50Z</dcterms:created>
  <dcterms:modified xsi:type="dcterms:W3CDTF">2026-09-28T23:59:51Z</dcterms:modified>
  <cp:keywords>1031 exchange, 45 day, 180 day, boot, identification, Alura Capital</cp:keywords>
</cp:coreProperties>
</file>